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6F275000-C232-43A4-BF4A-B8BE460A3FC0}" xr6:coauthVersionLast="47" xr6:coauthVersionMax="47" xr10:uidLastSave="{00000000-0000-0000-0000-000000000000}"/>
  <bookViews>
    <workbookView xWindow="-120" yWindow="-120" windowWidth="29040" windowHeight="15720" xr2:uid="{00000000-000D-0000-FFFF-FFFF00000000}"/>
  </bookViews>
  <sheets>
    <sheet name="Calculation of Debt-to-EBITDA" sheetId="6" r:id="rId1"/>
    <sheet name="Calculation of Debt-to-EBITDA2" sheetId="7" state="hidden" r:id="rId2"/>
  </sheets>
  <externalReferences>
    <externalReference r:id="rId3"/>
    <externalReference r:id="rId4"/>
  </externalReferences>
  <definedNames>
    <definedName name="_xlnm.Print_Area" localSheetId="0">'Calculation of Debt-to-EBITDA'!$A$1:$J$31</definedName>
    <definedName name="_xlnm.Print_Area" localSheetId="1">'Calculation of Debt-to-EBITDA2'!$A$1:$J$29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6" l="1"/>
  <c r="I20" i="6"/>
  <c r="I19" i="6"/>
  <c r="I18" i="6"/>
  <c r="I17" i="6"/>
  <c r="I16" i="6"/>
  <c r="I15" i="6"/>
  <c r="I13" i="6"/>
  <c r="I25" i="6" l="1"/>
  <c r="I22" i="6" l="1"/>
  <c r="I29" i="6" s="1"/>
  <c r="A28" i="7" l="1"/>
  <c r="I26" i="7"/>
  <c r="A26" i="7"/>
  <c r="B25" i="7"/>
  <c r="A24" i="7"/>
  <c r="I21" i="7"/>
  <c r="H11" i="7"/>
  <c r="A5" i="7"/>
  <c r="I28" i="7" l="1"/>
  <c r="A25" i="6" l="1"/>
  <c r="I27" i="6" l="1"/>
  <c r="H11" i="6" l="1"/>
  <c r="A5" i="6"/>
  <c r="A29" i="6"/>
  <c r="A27" i="6"/>
  <c r="B26" i="6"/>
</calcChain>
</file>

<file path=xl/sharedStrings.xml><?xml version="1.0" encoding="utf-8"?>
<sst xmlns="http://schemas.openxmlformats.org/spreadsheetml/2006/main" count="39" uniqueCount="23">
  <si>
    <t>Twelve-Month Period</t>
  </si>
  <si>
    <t>(Dollars in millions)</t>
  </si>
  <si>
    <t>Consolidated Adjusted EBITDA</t>
  </si>
  <si>
    <t>Interest expense, net of interest income</t>
  </si>
  <si>
    <t>Depreciation, depletion and amortization expense and earnings/loss from nonconsolidated equity affiliates</t>
  </si>
  <si>
    <t>Martin Marietta Materials, Inc.</t>
  </si>
  <si>
    <t>Less:</t>
  </si>
  <si>
    <t>Income tax expense for controlling interests</t>
  </si>
  <si>
    <t>Net earnings from continuing operations attributable to Martin Marietta</t>
  </si>
  <si>
    <t>Add back (Deduct):</t>
  </si>
  <si>
    <t>Nonrecurring gain on divestiture</t>
  </si>
  <si>
    <t>Calculation of Consolidated Net Debt to Consolidated Adjusted EBITDA</t>
  </si>
  <si>
    <t xml:space="preserve">Management uses this ratio to assess its capacity for additional borrowings.  The calculation below is not intended to be a substitute for the Company's leverage covenant </t>
  </si>
  <si>
    <t>March 31, 2024</t>
  </si>
  <si>
    <t>April 1, 2023 to</t>
  </si>
  <si>
    <t>Noncash asset and portfolio optimization charge</t>
  </si>
  <si>
    <t xml:space="preserve">under its credit facility.  </t>
  </si>
  <si>
    <r>
      <t>Acquisition, divestiture and integration expenses</t>
    </r>
    <r>
      <rPr>
        <vertAlign val="superscript"/>
        <sz val="11"/>
        <rFont val="Calibri"/>
        <family val="2"/>
        <scheme val="minor"/>
      </rPr>
      <t>1</t>
    </r>
  </si>
  <si>
    <r>
      <rPr>
        <i/>
        <vertAlign val="superscript"/>
        <sz val="11"/>
        <color theme="1"/>
        <rFont val="Calibri"/>
        <family val="2"/>
        <scheme val="minor"/>
      </rPr>
      <t>1</t>
    </r>
    <r>
      <rPr>
        <i/>
        <sz val="11"/>
        <color theme="1"/>
        <rFont val="Calibri"/>
        <family val="2"/>
        <scheme val="minor"/>
      </rPr>
      <t>Effective January 1, 2024, the Company has elected to add back, for purposes of its Adjusted EBITDA calculation, acquisition, divestiture and integration expenses only for transactions with consideration of $2.0 billion or more and expected acquisition, divestiture and integration expenses of at least $15 million.</t>
    </r>
  </si>
  <si>
    <r>
      <rPr>
        <i/>
        <vertAlign val="superscript"/>
        <sz val="11"/>
        <color theme="1"/>
        <rFont val="Calibri"/>
        <family val="2"/>
        <scheme val="minor"/>
      </rPr>
      <t>1</t>
    </r>
    <r>
      <rPr>
        <i/>
        <sz val="11"/>
        <color theme="1"/>
        <rFont val="Calibri"/>
        <family val="2"/>
        <scheme val="minor"/>
      </rPr>
      <t>Effective January 1, 2024, the Company has elected to add back, for purposes of its Adjusted EBITDA calculation, acquisition, divestiture and integration expenses and the impact of selling acquired inventory after its markup to fair value as part of acquisition accounting (the Inventory Markup) only for transactions with consideration of $2.0 billion or more and expected acquisition, divestiture and integration expenses of at least $15 million.</t>
    </r>
  </si>
  <si>
    <r>
      <t>Impact of selling acquired inventory after markup to fair value as part of acquisition accounting</t>
    </r>
    <r>
      <rPr>
        <vertAlign val="superscript"/>
        <sz val="11"/>
        <rFont val="Calibri"/>
        <family val="2"/>
        <scheme val="minor"/>
      </rPr>
      <t>1</t>
    </r>
  </si>
  <si>
    <t>September 30, 2024</t>
  </si>
  <si>
    <t>October 1, 2023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</si>
</sst>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 #,##0_);_(* \(#,##0\);_(* &quot;-&quot;??_);_(@_)"/>
    <numFmt numFmtId="167" formatCode="_(* #,##0.0_);_(* \(#,##0.0\);_(* &quot;-&quot;??_);_(@_)"/>
    <numFmt numFmtId="168" formatCode="_(* #,##0.00000_);_(* \(#,##0.00000\);_(* &quot;-&quot;??_);_(@_)"/>
  </numFmts>
  <fonts count="8"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i/>
      <sz val="11"/>
      <name val="Calibri"/>
      <family val="2"/>
      <scheme val="minor"/>
    </font>
    <font>
      <i/>
      <sz val="11"/>
      <color theme="1"/>
      <name val="Calibri"/>
      <family val="2"/>
      <scheme val="minor"/>
    </font>
    <font>
      <i/>
      <vertAlign val="superscript"/>
      <sz val="11"/>
      <color theme="1"/>
      <name val="Calibri"/>
      <family val="2"/>
      <scheme val="minor"/>
    </font>
    <font>
      <vertAlign val="superscript"/>
      <sz val="11"/>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4">
    <xf numFmtId="0" fontId="0" fillId="0" borderId="0" xfId="0"/>
    <xf numFmtId="0" fontId="3" fillId="0" borderId="0" xfId="0" applyFont="1"/>
    <xf numFmtId="0" fontId="2" fillId="0" borderId="0" xfId="0" applyFont="1"/>
    <xf numFmtId="164" fontId="3" fillId="0" borderId="0" xfId="2" applyNumberFormat="1" applyFont="1" applyFill="1" applyBorder="1" applyAlignment="1"/>
    <xf numFmtId="166" fontId="3" fillId="0" borderId="0" xfId="1" applyNumberFormat="1" applyFont="1" applyFill="1" applyAlignment="1"/>
    <xf numFmtId="166" fontId="3" fillId="0" borderId="0" xfId="1" applyNumberFormat="1" applyFont="1" applyFill="1" applyAlignment="1">
      <alignment horizontal="center"/>
    </xf>
    <xf numFmtId="43" fontId="3" fillId="0" borderId="0" xfId="1" applyFont="1" applyFill="1" applyBorder="1" applyAlignment="1"/>
    <xf numFmtId="165" fontId="3" fillId="0" borderId="0" xfId="2" applyNumberFormat="1" applyFont="1" applyFill="1" applyBorder="1" applyAlignment="1"/>
    <xf numFmtId="165" fontId="3" fillId="0" borderId="3" xfId="2" applyNumberFormat="1" applyFont="1" applyFill="1" applyBorder="1" applyAlignment="1"/>
    <xf numFmtId="0" fontId="5" fillId="0" borderId="0" xfId="0" applyFont="1"/>
    <xf numFmtId="43" fontId="0" fillId="0" borderId="0" xfId="1" applyFont="1"/>
    <xf numFmtId="0" fontId="2" fillId="0" borderId="0" xfId="0" quotePrefix="1" applyFont="1"/>
    <xf numFmtId="167" fontId="0" fillId="0" borderId="0" xfId="1" applyNumberFormat="1" applyFont="1" applyFill="1"/>
    <xf numFmtId="168" fontId="3" fillId="0" borderId="2" xfId="1" quotePrefix="1" applyNumberFormat="1" applyFont="1" applyFill="1" applyBorder="1" applyAlignment="1">
      <alignment horizontal="center"/>
    </xf>
    <xf numFmtId="164" fontId="3" fillId="0" borderId="3" xfId="2" applyNumberFormat="1" applyFont="1" applyFill="1" applyBorder="1" applyAlignment="1"/>
    <xf numFmtId="166" fontId="0" fillId="0" borderId="0" xfId="1" applyNumberFormat="1" applyFont="1" applyFill="1"/>
    <xf numFmtId="164" fontId="3" fillId="0" borderId="2" xfId="2" applyNumberFormat="1" applyFont="1" applyFill="1" applyBorder="1" applyAlignment="1"/>
    <xf numFmtId="166" fontId="3" fillId="0" borderId="1" xfId="1" applyNumberFormat="1" applyFont="1" applyFill="1" applyBorder="1" applyAlignment="1"/>
    <xf numFmtId="0" fontId="5" fillId="0" borderId="0" xfId="0" applyFont="1" applyAlignment="1">
      <alignment wrapText="1"/>
    </xf>
    <xf numFmtId="0" fontId="0" fillId="0" borderId="0" xfId="0"/>
    <xf numFmtId="0" fontId="4" fillId="0" borderId="4" xfId="0" applyFont="1" applyBorder="1" applyAlignment="1">
      <alignment horizontal="center"/>
    </xf>
    <xf numFmtId="0" fontId="3" fillId="0" borderId="0" xfId="0" applyFont="1" applyAlignment="1">
      <alignment horizontal="left"/>
    </xf>
    <xf numFmtId="0" fontId="2" fillId="0" borderId="0" xfId="0" applyFont="1" applyAlignment="1">
      <alignment horizontal="center"/>
    </xf>
    <xf numFmtId="15" fontId="2" fillId="0" borderId="1" xfId="0" quotePrefix="1"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Medium9"/>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_Quarterly%20Reports%20(10Q)\2024\Q3%20-%20September%2030,%202024\Web%20Files\Support\2023%20Consolidated%20EBITDA.xlsx" TargetMode="External"/><Relationship Id="rId1" Type="http://schemas.openxmlformats.org/officeDocument/2006/relationships/externalLinkPath" Target="Support/2023%20Consolidated%20EBITD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_Quarterly%20Reports%20(10Q)\2024\Q3%20-%20September%2030,%202024\Web%20Files\Support\2024%20Consolidated%20EBITDA%20-%20Q3.xlsx" TargetMode="External"/><Relationship Id="rId1" Type="http://schemas.openxmlformats.org/officeDocument/2006/relationships/externalLinkPath" Target="Support/2024%20Consolidated%20EBITDA%20-%20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TD EBITDA - External "/>
      <sheetName val="QTD EBITDA - AD"/>
      <sheetName val="QTD EBITDA - Rounded"/>
      <sheetName val="YTD EBITDA - External"/>
      <sheetName val="YTD EBITDA - AD"/>
      <sheetName val="YTD EBITDA - Rounded "/>
      <sheetName val="Check Disc Ops Calc"/>
    </sheetNames>
    <sheetDataSet>
      <sheetData sheetId="0"/>
      <sheetData sheetId="1"/>
      <sheetData sheetId="2"/>
      <sheetData sheetId="3"/>
      <sheetData sheetId="4"/>
      <sheetData sheetId="5">
        <row r="4">
          <cell r="C4">
            <v>1199.8</v>
          </cell>
        </row>
        <row r="6">
          <cell r="C6">
            <v>118.6</v>
          </cell>
        </row>
        <row r="7">
          <cell r="C7">
            <v>292.3</v>
          </cell>
        </row>
        <row r="8">
          <cell r="C8">
            <v>504.8</v>
          </cell>
        </row>
        <row r="9">
          <cell r="C9">
            <v>12.2</v>
          </cell>
        </row>
        <row r="11">
          <cell r="C11">
            <v>0</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BITDA - External "/>
      <sheetName val="EBITDA - AD"/>
      <sheetName val="EBITDA - AD Rounded"/>
      <sheetName val="Check Disc Ops Calc"/>
    </sheetNames>
    <sheetDataSet>
      <sheetData sheetId="0"/>
      <sheetData sheetId="1"/>
      <sheetData sheetId="2">
        <row r="5">
          <cell r="G5">
            <v>1701</v>
          </cell>
          <cell r="I5">
            <v>912</v>
          </cell>
        </row>
        <row r="7">
          <cell r="G7">
            <v>85</v>
          </cell>
          <cell r="I7">
            <v>93</v>
          </cell>
        </row>
        <row r="8">
          <cell r="G8">
            <v>541</v>
          </cell>
          <cell r="I8">
            <v>237</v>
          </cell>
        </row>
        <row r="9">
          <cell r="G9">
            <v>416</v>
          </cell>
          <cell r="I9">
            <v>378</v>
          </cell>
        </row>
        <row r="10">
          <cell r="G10">
            <v>39</v>
          </cell>
          <cell r="I10">
            <v>5</v>
          </cell>
        </row>
        <row r="11">
          <cell r="G11">
            <v>20</v>
          </cell>
        </row>
        <row r="12">
          <cell r="G12">
            <v>-1331</v>
          </cell>
          <cell r="I12">
            <v>0</v>
          </cell>
        </row>
        <row r="13">
          <cell r="G13">
            <v>50</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51B4-3C9F-4913-A826-DDD875D13F4B}">
  <sheetPr>
    <pageSetUpPr fitToPage="1"/>
  </sheetPr>
  <dimension ref="A1:J34"/>
  <sheetViews>
    <sheetView tabSelected="1" workbookViewId="0">
      <selection activeCell="I22" sqref="I22"/>
    </sheetView>
  </sheetViews>
  <sheetFormatPr defaultColWidth="9.140625" defaultRowHeight="15" x14ac:dyDescent="0.25"/>
  <cols>
    <col min="1" max="1" width="9.5703125" customWidth="1"/>
    <col min="2" max="2" width="9.7109375" customWidth="1"/>
    <col min="3" max="3" width="10.5703125" customWidth="1"/>
    <col min="4" max="5" width="10.42578125" customWidth="1"/>
    <col min="7" max="7" width="64.42578125" customWidth="1"/>
    <col min="8" max="8" width="8.42578125" customWidth="1"/>
    <col min="9" max="9" width="11.7109375" bestFit="1" customWidth="1"/>
    <col min="10" max="10" width="8" customWidth="1"/>
  </cols>
  <sheetData>
    <row r="1" spans="1:10" x14ac:dyDescent="0.25">
      <c r="A1" s="2" t="s">
        <v>5</v>
      </c>
    </row>
    <row r="2" spans="1:10" x14ac:dyDescent="0.25">
      <c r="A2" s="2" t="s">
        <v>11</v>
      </c>
    </row>
    <row r="3" spans="1:10" x14ac:dyDescent="0.25">
      <c r="A3" s="11" t="s">
        <v>21</v>
      </c>
    </row>
    <row r="5" spans="1:10" x14ac:dyDescent="0.25">
      <c r="A5" s="21" t="str">
        <f>"Consolidated net debt to consolidated Adjusted EBITDA at "&amp;A3&amp;", for the trailing-12 months consolidated Adjusted EBITDA is a non-GAAP measure."</f>
        <v>Consolidated net debt to consolidated Adjusted EBITDA at September 30, 2024, for the trailing-12 months consolidated Adjusted EBITDA is a non-GAAP measure.</v>
      </c>
      <c r="B5" s="21"/>
      <c r="C5" s="21"/>
      <c r="D5" s="21"/>
      <c r="E5" s="21"/>
      <c r="F5" s="21"/>
      <c r="G5" s="21"/>
      <c r="H5" s="21"/>
      <c r="I5" s="21"/>
      <c r="J5" s="21"/>
    </row>
    <row r="6" spans="1:10" x14ac:dyDescent="0.25">
      <c r="A6" s="21" t="s">
        <v>12</v>
      </c>
      <c r="B6" s="21"/>
      <c r="C6" s="21"/>
      <c r="D6" s="21"/>
      <c r="E6" s="21"/>
      <c r="F6" s="21"/>
      <c r="G6" s="21"/>
      <c r="H6" s="21"/>
      <c r="I6" s="21"/>
      <c r="J6" s="21"/>
    </row>
    <row r="7" spans="1:10" x14ac:dyDescent="0.25">
      <c r="A7" s="1" t="s">
        <v>16</v>
      </c>
      <c r="B7" s="1"/>
      <c r="C7" s="1"/>
      <c r="D7" s="1"/>
      <c r="E7" s="1"/>
      <c r="F7" s="1"/>
      <c r="G7" s="1"/>
      <c r="H7" s="1"/>
      <c r="I7" s="1"/>
      <c r="J7" s="1"/>
    </row>
    <row r="8" spans="1:10" x14ac:dyDescent="0.25">
      <c r="A8" s="1"/>
      <c r="B8" s="1"/>
      <c r="C8" s="1"/>
      <c r="D8" s="1"/>
      <c r="E8" s="1"/>
      <c r="F8" s="1"/>
      <c r="G8" s="1"/>
      <c r="H8" s="1"/>
      <c r="I8" s="1"/>
      <c r="J8" s="1"/>
    </row>
    <row r="9" spans="1:10" x14ac:dyDescent="0.25">
      <c r="A9" s="2"/>
      <c r="B9" s="1"/>
      <c r="C9" s="1"/>
      <c r="D9" s="1"/>
      <c r="E9" s="1"/>
      <c r="F9" s="1"/>
      <c r="G9" s="2"/>
      <c r="H9" s="22" t="s">
        <v>0</v>
      </c>
      <c r="I9" s="22"/>
      <c r="J9" s="22"/>
    </row>
    <row r="10" spans="1:10" x14ac:dyDescent="0.25">
      <c r="A10" s="1"/>
      <c r="B10" s="1"/>
      <c r="C10" s="1"/>
      <c r="D10" s="1"/>
      <c r="E10" s="1"/>
      <c r="F10" s="1"/>
      <c r="G10" s="1"/>
      <c r="H10" s="22" t="s">
        <v>22</v>
      </c>
      <c r="I10" s="22"/>
      <c r="J10" s="22"/>
    </row>
    <row r="11" spans="1:10" x14ac:dyDescent="0.25">
      <c r="A11" s="1"/>
      <c r="B11" s="1"/>
      <c r="C11" s="1"/>
      <c r="D11" s="1"/>
      <c r="E11" s="1"/>
      <c r="F11" s="1"/>
      <c r="G11" s="1"/>
      <c r="H11" s="23" t="str">
        <f>A3</f>
        <v>September 30, 2024</v>
      </c>
      <c r="I11" s="23"/>
      <c r="J11" s="23"/>
    </row>
    <row r="12" spans="1:10" ht="15" customHeight="1" x14ac:dyDescent="0.25">
      <c r="A12" s="1"/>
      <c r="B12" s="1"/>
      <c r="C12" s="1"/>
      <c r="D12" s="1"/>
      <c r="E12" s="1"/>
      <c r="F12" s="1"/>
      <c r="G12" s="1"/>
      <c r="H12" s="20" t="s">
        <v>1</v>
      </c>
      <c r="I12" s="20"/>
      <c r="J12" s="20"/>
    </row>
    <row r="13" spans="1:10" x14ac:dyDescent="0.25">
      <c r="A13" s="1" t="s">
        <v>8</v>
      </c>
      <c r="B13" s="1"/>
      <c r="C13" s="1"/>
      <c r="D13" s="1"/>
      <c r="E13" s="1"/>
      <c r="F13" s="1"/>
      <c r="G13" s="3"/>
      <c r="H13" s="1"/>
      <c r="I13" s="3">
        <f>+'[1]YTD EBITDA - Rounded '!$C$4-'[2]EBITDA - AD Rounded'!$I$5+'[2]EBITDA - AD Rounded'!$G$5</f>
        <v>1988.8</v>
      </c>
      <c r="J13" s="1"/>
    </row>
    <row r="14" spans="1:10" x14ac:dyDescent="0.25">
      <c r="A14" s="1" t="s">
        <v>9</v>
      </c>
      <c r="B14" s="1"/>
      <c r="C14" s="1"/>
      <c r="D14" s="1"/>
      <c r="E14" s="1"/>
      <c r="F14" s="1"/>
      <c r="G14" s="1"/>
      <c r="H14" s="1"/>
      <c r="J14" s="1"/>
    </row>
    <row r="15" spans="1:10" x14ac:dyDescent="0.25">
      <c r="A15" s="1"/>
      <c r="B15" s="1" t="s">
        <v>3</v>
      </c>
      <c r="C15" s="1"/>
      <c r="D15" s="1"/>
      <c r="E15" s="1"/>
      <c r="F15" s="1"/>
      <c r="G15" s="4"/>
      <c r="H15" s="1"/>
      <c r="I15" s="15">
        <f>+'[1]YTD EBITDA - Rounded '!$C$6-'[2]EBITDA - AD Rounded'!$I$7+'[2]EBITDA - AD Rounded'!$G$7</f>
        <v>110.6</v>
      </c>
      <c r="J15" s="1"/>
    </row>
    <row r="16" spans="1:10" x14ac:dyDescent="0.25">
      <c r="A16" s="1"/>
      <c r="B16" s="1" t="s">
        <v>7</v>
      </c>
      <c r="C16" s="1"/>
      <c r="D16" s="1"/>
      <c r="E16" s="1"/>
      <c r="F16" s="1"/>
      <c r="G16" s="5"/>
      <c r="H16" s="1"/>
      <c r="I16" s="15">
        <f>+'[1]YTD EBITDA - Rounded '!$C$7-'[2]EBITDA - AD Rounded'!$I$8+'[2]EBITDA - AD Rounded'!$G$8</f>
        <v>596.29999999999995</v>
      </c>
      <c r="J16" s="1"/>
    </row>
    <row r="17" spans="1:10" x14ac:dyDescent="0.25">
      <c r="A17" s="1"/>
      <c r="B17" s="1" t="s">
        <v>4</v>
      </c>
      <c r="C17" s="1"/>
      <c r="D17" s="1"/>
      <c r="E17" s="1"/>
      <c r="F17" s="1"/>
      <c r="G17" s="4"/>
      <c r="H17" s="1"/>
      <c r="I17" s="15">
        <f>+'[1]YTD EBITDA - Rounded '!$C$8-'[2]EBITDA - AD Rounded'!$I$9+'[2]EBITDA - AD Rounded'!$G$9</f>
        <v>542.79999999999995</v>
      </c>
      <c r="J17" s="1"/>
    </row>
    <row r="18" spans="1:10" ht="17.25" x14ac:dyDescent="0.25">
      <c r="A18" s="1"/>
      <c r="B18" s="1" t="s">
        <v>17</v>
      </c>
      <c r="C18" s="1"/>
      <c r="D18" s="1"/>
      <c r="E18" s="1"/>
      <c r="F18" s="1"/>
      <c r="G18" s="4"/>
      <c r="H18" s="1"/>
      <c r="I18" s="15">
        <f>+'[1]YTD EBITDA - Rounded '!$C$9-'[2]EBITDA - AD Rounded'!$I$10+'[2]EBITDA - AD Rounded'!$G$10</f>
        <v>46.2</v>
      </c>
      <c r="J18" s="1"/>
    </row>
    <row r="19" spans="1:10" x14ac:dyDescent="0.25">
      <c r="A19" s="1"/>
      <c r="B19" s="1" t="s">
        <v>10</v>
      </c>
      <c r="C19" s="1"/>
      <c r="D19" s="1"/>
      <c r="E19" s="1"/>
      <c r="F19" s="1"/>
      <c r="G19" s="4"/>
      <c r="H19" s="1"/>
      <c r="I19" s="15">
        <f>+'[1]YTD EBITDA - Rounded '!$C$11-'[2]EBITDA - AD Rounded'!$I$12+'[2]EBITDA - AD Rounded'!$G$12</f>
        <v>-1331</v>
      </c>
      <c r="J19" s="1"/>
    </row>
    <row r="20" spans="1:10" x14ac:dyDescent="0.25">
      <c r="A20" s="1"/>
      <c r="B20" s="1" t="s">
        <v>15</v>
      </c>
      <c r="C20" s="1"/>
      <c r="D20" s="1"/>
      <c r="E20" s="1"/>
      <c r="F20" s="1"/>
      <c r="G20" s="4"/>
      <c r="H20" s="1"/>
      <c r="I20" s="15">
        <f>+'[2]EBITDA - AD Rounded'!$G$13</f>
        <v>50</v>
      </c>
      <c r="J20" s="1"/>
    </row>
    <row r="21" spans="1:10" ht="17.25" x14ac:dyDescent="0.25">
      <c r="A21" s="1"/>
      <c r="B21" s="1" t="s">
        <v>20</v>
      </c>
      <c r="C21" s="1"/>
      <c r="D21" s="1"/>
      <c r="E21" s="1"/>
      <c r="F21" s="1"/>
      <c r="G21" s="4"/>
      <c r="H21" s="1"/>
      <c r="I21" s="15">
        <f>+'[2]EBITDA - AD Rounded'!$G$11</f>
        <v>20</v>
      </c>
      <c r="J21" s="1"/>
    </row>
    <row r="22" spans="1:10" ht="15.75" thickBot="1" x14ac:dyDescent="0.3">
      <c r="A22" s="1" t="s">
        <v>2</v>
      </c>
      <c r="B22" s="1"/>
      <c r="C22" s="1"/>
      <c r="D22" s="1"/>
      <c r="E22" s="1"/>
      <c r="F22" s="1"/>
      <c r="G22" s="1"/>
      <c r="H22" s="1"/>
      <c r="I22" s="14">
        <f>SUM(I13:I21)</f>
        <v>2023.6999999999998</v>
      </c>
      <c r="J22" s="1"/>
    </row>
    <row r="23" spans="1:10" ht="15.75" thickTop="1" x14ac:dyDescent="0.25">
      <c r="A23" s="1"/>
      <c r="B23" s="1"/>
      <c r="C23" s="1"/>
      <c r="D23" s="1"/>
      <c r="E23" s="1"/>
      <c r="F23" s="1"/>
      <c r="G23" s="1"/>
      <c r="H23" s="1"/>
      <c r="I23" s="7"/>
      <c r="J23" s="1"/>
    </row>
    <row r="24" spans="1:10" x14ac:dyDescent="0.25">
      <c r="A24" s="1"/>
      <c r="B24" s="1"/>
      <c r="C24" s="1"/>
      <c r="D24" s="1"/>
      <c r="E24" s="1"/>
      <c r="F24" s="1"/>
      <c r="G24" s="1"/>
      <c r="H24" s="1"/>
      <c r="I24" s="7"/>
      <c r="J24" s="1"/>
    </row>
    <row r="25" spans="1:10" x14ac:dyDescent="0.25">
      <c r="A25" s="1" t="str">
        <f>"Consolidated debt at "&amp;A3&amp;""</f>
        <v>Consolidated debt at September 30, 2024</v>
      </c>
      <c r="B25" s="1"/>
      <c r="C25" s="1"/>
      <c r="D25" s="1"/>
      <c r="E25" s="1"/>
      <c r="F25" s="1"/>
      <c r="G25" s="1"/>
      <c r="H25" s="1"/>
      <c r="I25" s="3">
        <f>3948+95</f>
        <v>4043</v>
      </c>
      <c r="J25" s="1"/>
    </row>
    <row r="26" spans="1:10" x14ac:dyDescent="0.25">
      <c r="A26" s="1" t="s">
        <v>6</v>
      </c>
      <c r="B26" s="1" t="str">
        <f>"Unrestricted cash at "&amp;A3</f>
        <v>Unrestricted cash at September 30, 2024</v>
      </c>
      <c r="C26" s="1"/>
      <c r="D26" s="1"/>
      <c r="E26" s="2"/>
      <c r="F26" s="2"/>
      <c r="G26" s="3"/>
      <c r="H26" s="1"/>
      <c r="I26" s="17">
        <v>-52</v>
      </c>
      <c r="J26" s="1"/>
    </row>
    <row r="27" spans="1:10" ht="15.75" thickBot="1" x14ac:dyDescent="0.3">
      <c r="A27" s="1" t="str">
        <f>"Consolidated net debt at "&amp;A3</f>
        <v>Consolidated net debt at September 30, 2024</v>
      </c>
      <c r="B27" s="1"/>
      <c r="C27" s="1"/>
      <c r="D27" s="2"/>
      <c r="E27" s="2"/>
      <c r="F27" s="2"/>
      <c r="G27" s="1"/>
      <c r="H27" s="1"/>
      <c r="I27" s="16">
        <f>I25+I26</f>
        <v>3991</v>
      </c>
      <c r="J27" s="1"/>
    </row>
    <row r="28" spans="1:10" ht="15.75" thickTop="1" x14ac:dyDescent="0.25">
      <c r="A28" s="1"/>
      <c r="B28" s="1"/>
      <c r="C28" s="1"/>
      <c r="D28" s="2"/>
      <c r="E28" s="2"/>
      <c r="F28" s="2"/>
      <c r="G28" s="1"/>
      <c r="H28" s="1"/>
      <c r="I28" s="7"/>
      <c r="J28" s="1"/>
    </row>
    <row r="29" spans="1:10" ht="15.75" thickBot="1" x14ac:dyDescent="0.3">
      <c r="A29" s="1" t="str">
        <f>"Consolidated net debt to Consolidated Adjusted EBITDA at "&amp;A3&amp;", for the trailing-12 months consolidated Adjusted EBITDA"</f>
        <v>Consolidated net debt to Consolidated Adjusted EBITDA at September 30, 2024, for the trailing-12 months consolidated Adjusted EBITDA</v>
      </c>
      <c r="B29" s="1"/>
      <c r="C29" s="1"/>
      <c r="D29" s="2"/>
      <c r="E29" s="2"/>
      <c r="F29" s="2"/>
      <c r="G29" s="1"/>
      <c r="I29" s="13" t="str">
        <f>(ROUND(I27/I22,1))&amp;".0 times"</f>
        <v>2.0 times</v>
      </c>
    </row>
    <row r="30" spans="1:10" ht="15.75" thickTop="1" x14ac:dyDescent="0.25">
      <c r="A30" s="1"/>
      <c r="B30" s="1"/>
      <c r="C30" s="1"/>
      <c r="D30" s="2"/>
      <c r="E30" s="2"/>
      <c r="F30" s="2"/>
      <c r="G30" s="6"/>
    </row>
    <row r="31" spans="1:10" ht="66" customHeight="1" x14ac:dyDescent="0.25">
      <c r="A31" s="18" t="s">
        <v>19</v>
      </c>
      <c r="B31" s="19"/>
      <c r="C31" s="19"/>
      <c r="D31" s="19"/>
      <c r="E31" s="19"/>
      <c r="F31" s="19"/>
      <c r="G31" s="19"/>
    </row>
    <row r="32" spans="1:10" x14ac:dyDescent="0.25">
      <c r="A32" s="9"/>
    </row>
    <row r="34" spans="7:7" x14ac:dyDescent="0.25">
      <c r="G34" s="10"/>
    </row>
  </sheetData>
  <mergeCells count="7">
    <mergeCell ref="A31:G31"/>
    <mergeCell ref="H12:J12"/>
    <mergeCell ref="A5:J5"/>
    <mergeCell ref="A6:J6"/>
    <mergeCell ref="H9:J9"/>
    <mergeCell ref="H10:J10"/>
    <mergeCell ref="H11:J11"/>
  </mergeCell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E07F-74AF-4579-886E-878AD9676E65}">
  <sheetPr>
    <pageSetUpPr fitToPage="1"/>
  </sheetPr>
  <dimension ref="A1:J33"/>
  <sheetViews>
    <sheetView workbookViewId="0">
      <selection activeCell="I13" sqref="I13"/>
    </sheetView>
  </sheetViews>
  <sheetFormatPr defaultColWidth="9.140625" defaultRowHeight="15" x14ac:dyDescent="0.25"/>
  <cols>
    <col min="1" max="1" width="9.5703125" customWidth="1"/>
    <col min="2" max="2" width="9.7109375" customWidth="1"/>
    <col min="3" max="3" width="10.5703125" customWidth="1"/>
    <col min="4" max="5" width="10.42578125" customWidth="1"/>
    <col min="7" max="7" width="64.42578125" customWidth="1"/>
    <col min="8" max="8" width="8.42578125" customWidth="1"/>
    <col min="9" max="9" width="11.7109375" bestFit="1" customWidth="1"/>
    <col min="10" max="10" width="8" customWidth="1"/>
  </cols>
  <sheetData>
    <row r="1" spans="1:10" x14ac:dyDescent="0.25">
      <c r="A1" s="2" t="s">
        <v>5</v>
      </c>
    </row>
    <row r="2" spans="1:10" x14ac:dyDescent="0.25">
      <c r="A2" s="2" t="s">
        <v>11</v>
      </c>
    </row>
    <row r="3" spans="1:10" x14ac:dyDescent="0.25">
      <c r="A3" s="11" t="s">
        <v>13</v>
      </c>
    </row>
    <row r="5" spans="1:10" x14ac:dyDescent="0.25">
      <c r="A5" s="21" t="str">
        <f>"Consolidated net debt to consolidated Adjusted EBITDA at "&amp;A3&amp;", for the trailing-12 months consolidated Adjusted EBITDA is a non-GAAP measure."</f>
        <v>Consolidated net debt to consolidated Adjusted EBITDA at March 31, 2024, for the trailing-12 months consolidated Adjusted EBITDA is a non-GAAP measure.</v>
      </c>
      <c r="B5" s="21"/>
      <c r="C5" s="21"/>
      <c r="D5" s="21"/>
      <c r="E5" s="21"/>
      <c r="F5" s="21"/>
      <c r="G5" s="21"/>
      <c r="H5" s="21"/>
      <c r="I5" s="21"/>
      <c r="J5" s="21"/>
    </row>
    <row r="6" spans="1:10" x14ac:dyDescent="0.25">
      <c r="A6" s="21" t="s">
        <v>12</v>
      </c>
      <c r="B6" s="21"/>
      <c r="C6" s="21"/>
      <c r="D6" s="21"/>
      <c r="E6" s="21"/>
      <c r="F6" s="21"/>
      <c r="G6" s="21"/>
      <c r="H6" s="21"/>
      <c r="I6" s="21"/>
      <c r="J6" s="21"/>
    </row>
    <row r="7" spans="1:10" x14ac:dyDescent="0.25">
      <c r="A7" s="1" t="s">
        <v>16</v>
      </c>
      <c r="B7" s="1"/>
      <c r="C7" s="1"/>
      <c r="D7" s="1"/>
      <c r="E7" s="1"/>
      <c r="F7" s="1"/>
      <c r="G7" s="1"/>
      <c r="H7" s="1"/>
      <c r="I7" s="1"/>
      <c r="J7" s="1"/>
    </row>
    <row r="8" spans="1:10" x14ac:dyDescent="0.25">
      <c r="A8" s="1"/>
      <c r="B8" s="1"/>
      <c r="C8" s="1"/>
      <c r="D8" s="1"/>
      <c r="E8" s="1"/>
      <c r="F8" s="1"/>
      <c r="G8" s="1"/>
      <c r="H8" s="1"/>
      <c r="I8" s="1"/>
      <c r="J8" s="1"/>
    </row>
    <row r="9" spans="1:10" x14ac:dyDescent="0.25">
      <c r="A9" s="2"/>
      <c r="B9" s="1"/>
      <c r="C9" s="1"/>
      <c r="D9" s="1"/>
      <c r="E9" s="1"/>
      <c r="F9" s="1"/>
      <c r="G9" s="2"/>
      <c r="H9" s="22" t="s">
        <v>0</v>
      </c>
      <c r="I9" s="22"/>
      <c r="J9" s="22"/>
    </row>
    <row r="10" spans="1:10" x14ac:dyDescent="0.25">
      <c r="A10" s="1"/>
      <c r="B10" s="1"/>
      <c r="C10" s="1"/>
      <c r="D10" s="1"/>
      <c r="E10" s="1"/>
      <c r="F10" s="1"/>
      <c r="G10" s="1"/>
      <c r="H10" s="22" t="s">
        <v>14</v>
      </c>
      <c r="I10" s="22"/>
      <c r="J10" s="22"/>
    </row>
    <row r="11" spans="1:10" x14ac:dyDescent="0.25">
      <c r="A11" s="1"/>
      <c r="B11" s="1"/>
      <c r="C11" s="1"/>
      <c r="D11" s="1"/>
      <c r="E11" s="1"/>
      <c r="F11" s="1"/>
      <c r="G11" s="1"/>
      <c r="H11" s="23" t="str">
        <f>A3</f>
        <v>March 31, 2024</v>
      </c>
      <c r="I11" s="23"/>
      <c r="J11" s="23"/>
    </row>
    <row r="12" spans="1:10" ht="15" customHeight="1" x14ac:dyDescent="0.25">
      <c r="A12" s="1"/>
      <c r="B12" s="1"/>
      <c r="C12" s="1"/>
      <c r="D12" s="1"/>
      <c r="E12" s="1"/>
      <c r="F12" s="1"/>
      <c r="G12" s="1"/>
      <c r="H12" s="20" t="s">
        <v>1</v>
      </c>
      <c r="I12" s="20"/>
      <c r="J12" s="20"/>
    </row>
    <row r="13" spans="1:10" x14ac:dyDescent="0.25">
      <c r="A13" s="1" t="s">
        <v>8</v>
      </c>
      <c r="B13" s="1"/>
      <c r="C13" s="1"/>
      <c r="D13" s="1"/>
      <c r="E13" s="1"/>
      <c r="F13" s="1"/>
      <c r="G13" s="3"/>
      <c r="H13" s="1"/>
      <c r="I13" s="7">
        <v>2110.8999999999996</v>
      </c>
      <c r="J13" s="1"/>
    </row>
    <row r="14" spans="1:10" x14ac:dyDescent="0.25">
      <c r="A14" s="1" t="s">
        <v>9</v>
      </c>
      <c r="B14" s="1"/>
      <c r="C14" s="1"/>
      <c r="D14" s="1"/>
      <c r="E14" s="1"/>
      <c r="F14" s="1"/>
      <c r="G14" s="1"/>
      <c r="H14" s="1"/>
      <c r="J14" s="1"/>
    </row>
    <row r="15" spans="1:10" x14ac:dyDescent="0.25">
      <c r="A15" s="1"/>
      <c r="B15" s="1" t="s">
        <v>3</v>
      </c>
      <c r="C15" s="1"/>
      <c r="D15" s="1"/>
      <c r="E15" s="1"/>
      <c r="F15" s="1"/>
      <c r="G15" s="4"/>
      <c r="H15" s="1"/>
      <c r="I15" s="12">
        <v>101.30000000000001</v>
      </c>
      <c r="J15" s="1"/>
    </row>
    <row r="16" spans="1:10" x14ac:dyDescent="0.25">
      <c r="A16" s="1"/>
      <c r="B16" s="1" t="s">
        <v>7</v>
      </c>
      <c r="C16" s="1"/>
      <c r="D16" s="1"/>
      <c r="E16" s="1"/>
      <c r="F16" s="1"/>
      <c r="G16" s="5"/>
      <c r="H16" s="1"/>
      <c r="I16" s="12">
        <v>624.6</v>
      </c>
      <c r="J16" s="1"/>
    </row>
    <row r="17" spans="1:10" x14ac:dyDescent="0.25">
      <c r="A17" s="1"/>
      <c r="B17" s="1" t="s">
        <v>4</v>
      </c>
      <c r="C17" s="1"/>
      <c r="D17" s="1"/>
      <c r="E17" s="1"/>
      <c r="F17" s="1"/>
      <c r="G17" s="4"/>
      <c r="H17" s="1"/>
      <c r="I17" s="12">
        <v>510.7</v>
      </c>
      <c r="J17" s="1"/>
    </row>
    <row r="18" spans="1:10" ht="17.25" x14ac:dyDescent="0.25">
      <c r="A18" s="1"/>
      <c r="B18" s="1" t="s">
        <v>17</v>
      </c>
      <c r="C18" s="1"/>
      <c r="D18" s="1"/>
      <c r="E18" s="1"/>
      <c r="F18" s="1"/>
      <c r="G18" s="4"/>
      <c r="H18" s="1"/>
      <c r="I18" s="12">
        <v>28.799999999999997</v>
      </c>
      <c r="J18" s="1"/>
    </row>
    <row r="19" spans="1:10" x14ac:dyDescent="0.25">
      <c r="A19" s="1"/>
      <c r="B19" s="1" t="s">
        <v>10</v>
      </c>
      <c r="C19" s="1"/>
      <c r="D19" s="1"/>
      <c r="E19" s="1"/>
      <c r="F19" s="1"/>
      <c r="G19" s="4"/>
      <c r="H19" s="1"/>
      <c r="I19" s="12">
        <v>-1331</v>
      </c>
      <c r="J19" s="1"/>
    </row>
    <row r="20" spans="1:10" x14ac:dyDescent="0.25">
      <c r="A20" s="1"/>
      <c r="B20" s="1" t="s">
        <v>15</v>
      </c>
      <c r="C20" s="1"/>
      <c r="D20" s="1"/>
      <c r="E20" s="1"/>
      <c r="F20" s="1"/>
      <c r="G20" s="4"/>
      <c r="H20" s="1"/>
      <c r="I20" s="12">
        <v>49</v>
      </c>
      <c r="J20" s="1"/>
    </row>
    <row r="21" spans="1:10" ht="15.75" thickBot="1" x14ac:dyDescent="0.3">
      <c r="A21" s="1" t="s">
        <v>2</v>
      </c>
      <c r="B21" s="1"/>
      <c r="C21" s="1"/>
      <c r="D21" s="1"/>
      <c r="E21" s="1"/>
      <c r="F21" s="1"/>
      <c r="G21" s="1"/>
      <c r="H21" s="1"/>
      <c r="I21" s="8">
        <f>SUM(I13:I20)</f>
        <v>2094.2999999999997</v>
      </c>
      <c r="J21" s="1"/>
    </row>
    <row r="22" spans="1:10" ht="15.75" thickTop="1" x14ac:dyDescent="0.25">
      <c r="A22" s="1"/>
      <c r="B22" s="1"/>
      <c r="C22" s="1"/>
      <c r="D22" s="1"/>
      <c r="E22" s="1"/>
      <c r="F22" s="1"/>
      <c r="G22" s="1"/>
      <c r="H22" s="1"/>
      <c r="I22" s="7"/>
      <c r="J22" s="1"/>
    </row>
    <row r="23" spans="1:10" x14ac:dyDescent="0.25">
      <c r="A23" s="1"/>
      <c r="B23" s="1"/>
      <c r="C23" s="1"/>
      <c r="D23" s="1"/>
      <c r="E23" s="1"/>
      <c r="F23" s="1"/>
      <c r="G23" s="1"/>
      <c r="H23" s="1"/>
      <c r="I23" s="7"/>
      <c r="J23" s="1"/>
    </row>
    <row r="24" spans="1:10" x14ac:dyDescent="0.25">
      <c r="A24" s="1" t="str">
        <f>"Consolidated debt at "&amp;A3&amp;""</f>
        <v>Consolidated debt at March 31, 2024</v>
      </c>
      <c r="B24" s="1"/>
      <c r="C24" s="1"/>
      <c r="D24" s="1"/>
      <c r="E24" s="1"/>
      <c r="F24" s="1"/>
      <c r="G24" s="1"/>
      <c r="H24" s="1"/>
      <c r="I24" s="3">
        <v>4346</v>
      </c>
      <c r="J24" s="1"/>
    </row>
    <row r="25" spans="1:10" x14ac:dyDescent="0.25">
      <c r="A25" s="1" t="s">
        <v>6</v>
      </c>
      <c r="B25" s="1" t="str">
        <f>"Unrestricted cash at "&amp;A3</f>
        <v>Unrestricted cash at March 31, 2024</v>
      </c>
      <c r="C25" s="1"/>
      <c r="D25" s="1"/>
      <c r="E25" s="2"/>
      <c r="F25" s="2"/>
      <c r="G25" s="3"/>
      <c r="H25" s="1"/>
      <c r="I25" s="17">
        <v>-2648</v>
      </c>
      <c r="J25" s="1"/>
    </row>
    <row r="26" spans="1:10" ht="15.75" thickBot="1" x14ac:dyDescent="0.3">
      <c r="A26" s="1" t="str">
        <f>"Consolidated net debt at "&amp;A3</f>
        <v>Consolidated net debt at March 31, 2024</v>
      </c>
      <c r="B26" s="1"/>
      <c r="C26" s="1"/>
      <c r="D26" s="2"/>
      <c r="E26" s="2"/>
      <c r="F26" s="2"/>
      <c r="G26" s="1"/>
      <c r="H26" s="1"/>
      <c r="I26" s="16">
        <f>I24+I25</f>
        <v>1698</v>
      </c>
      <c r="J26" s="1"/>
    </row>
    <row r="27" spans="1:10" ht="15.75" thickTop="1" x14ac:dyDescent="0.25">
      <c r="A27" s="1"/>
      <c r="B27" s="1"/>
      <c r="C27" s="1"/>
      <c r="D27" s="2"/>
      <c r="E27" s="2"/>
      <c r="F27" s="2"/>
      <c r="G27" s="1"/>
      <c r="H27" s="1"/>
      <c r="I27" s="7"/>
      <c r="J27" s="1"/>
    </row>
    <row r="28" spans="1:10" ht="15.75" thickBot="1" x14ac:dyDescent="0.3">
      <c r="A28" s="1" t="str">
        <f>"Consolidated net debt to Consolidated Adjusted EBITDA at "&amp;A3&amp;", for the trailing-12 months consolidated Adjusted EBITDA"</f>
        <v>Consolidated net debt to Consolidated Adjusted EBITDA at March 31, 2024, for the trailing-12 months consolidated Adjusted EBITDA</v>
      </c>
      <c r="B28" s="1"/>
      <c r="C28" s="1"/>
      <c r="D28" s="2"/>
      <c r="E28" s="2"/>
      <c r="F28" s="2"/>
      <c r="G28" s="1"/>
      <c r="I28" s="13" t="str">
        <f>(ROUND(I26/I21,1))&amp;" times"</f>
        <v>0.8 times</v>
      </c>
    </row>
    <row r="29" spans="1:10" ht="15.75" thickTop="1" x14ac:dyDescent="0.25">
      <c r="A29" s="1"/>
      <c r="B29" s="1"/>
      <c r="C29" s="1"/>
      <c r="D29" s="2"/>
      <c r="E29" s="2"/>
      <c r="F29" s="2"/>
      <c r="G29" s="6"/>
    </row>
    <row r="30" spans="1:10" ht="45" customHeight="1" x14ac:dyDescent="0.25">
      <c r="A30" s="18" t="s">
        <v>18</v>
      </c>
      <c r="B30" s="19"/>
      <c r="C30" s="19"/>
      <c r="D30" s="19"/>
      <c r="E30" s="19"/>
      <c r="F30" s="19"/>
      <c r="G30" s="19"/>
    </row>
    <row r="31" spans="1:10" x14ac:dyDescent="0.25">
      <c r="A31" s="9"/>
    </row>
    <row r="33" spans="7:7" x14ac:dyDescent="0.25">
      <c r="G33" s="10"/>
    </row>
  </sheetData>
  <mergeCells count="7">
    <mergeCell ref="A30:G30"/>
    <mergeCell ref="A5:J5"/>
    <mergeCell ref="A6:J6"/>
    <mergeCell ref="H9:J9"/>
    <mergeCell ref="H10:J10"/>
    <mergeCell ref="H11:J11"/>
    <mergeCell ref="H12:J12"/>
  </mergeCells>
  <pageMargins left="0.7" right="0.7" top="0.75" bottom="0.75"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Calculation of Debt-to-EBITDA</vt:lpstr>
      <vt:lpstr>Calculation of Debt-to-EBITDA2</vt:lpstr>
      <vt:lpstr>'Calculation of Debt-to-EBITDA'!Print_Area</vt:lpstr>
      <vt:lpstr>'Calculation of Debt-to-EBITDA2'!Print_Area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2024-10-14T15:04:24Z</dcterms:modified>
</cp:coreProperties>
</file>